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D0E64D70-1383-4AA0-8951-884DCB83B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C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C12" i="1"/>
  <c r="C14" i="1" s="1"/>
  <c r="C15" i="1" s="1"/>
  <c r="B14" i="1"/>
  <c r="B15" i="1" s="1"/>
  <c r="D12" i="1" l="1"/>
  <c r="D14" i="1" l="1"/>
  <c r="D15" i="1" s="1"/>
  <c r="E12" i="1"/>
  <c r="E14" i="1" l="1"/>
  <c r="E15" i="1" s="1"/>
  <c r="F12" i="1"/>
  <c r="B19" i="1" s="1"/>
  <c r="F14" i="1" l="1"/>
  <c r="F15" i="1" s="1"/>
  <c r="B20" i="1" s="1"/>
  <c r="B21" i="1" s="1"/>
  <c r="B22" i="1" s="1"/>
  <c r="B23" i="1" l="1"/>
</calcChain>
</file>

<file path=xl/sharedStrings.xml><?xml version="1.0" encoding="utf-8"?>
<sst xmlns="http://schemas.openxmlformats.org/spreadsheetml/2006/main" count="23" uniqueCount="23">
  <si>
    <t>DCF valuacija</t>
  </si>
  <si>
    <t>Pretpostavke</t>
  </si>
  <si>
    <t>WACC</t>
  </si>
  <si>
    <t>Terminalna stopa rasta</t>
  </si>
  <si>
    <t>Neto dug (€)</t>
  </si>
  <si>
    <t>Ostale equity korekcije (€)</t>
  </si>
  <si>
    <t>FCFF projekcija</t>
  </si>
  <si>
    <t>FCFF (€)</t>
  </si>
  <si>
    <t>Diskontni faktor</t>
  </si>
  <si>
    <t>PV FCFF (€)</t>
  </si>
  <si>
    <t>Terminalna vrijednost i valuacija</t>
  </si>
  <si>
    <t>Terminal Value (€)</t>
  </si>
  <si>
    <t>PV Terminal Value (€)</t>
  </si>
  <si>
    <t>PV eksplicitnog razdoblja (€)</t>
  </si>
  <si>
    <t>Enterprise Value (€)</t>
  </si>
  <si>
    <t>Equity Value (€)</t>
  </si>
  <si>
    <t>PV Terminal Value / EV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</si>
  <si>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</si>
  <si>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</si>
  <si>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Ulazna polja označena su bakrenom linijom. Formule se računaju automatski.</t>
  </si>
  <si>
    <t>Izračun koristi year-end convention. Za mid-year convention u ćeliju B12 unesite 0,5.</t>
  </si>
  <si>
    <t>Godina / faktor diskontiranja</t>
  </si>
  <si>
    <t>pozitivan iznos povećava Equity Value, negativan ga smanjuje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</si>
</sst>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;[Red]\(0.0%\);\-"/>
    <numFmt numFmtId="165" formatCode="#,##0;[Red]\(#,##0\);\-"/>
    <numFmt numFmtId="166" formatCode="0.000\x"/>
    <numFmt numFmtId="167" formatCode="#,##0.0;[Red]\(#,##0.0\);\-"/>
    <numFmt numFmtId="168" formatCode="0.0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8"/>
      <color rgb="FF7A7F84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65" fontId="5" fillId="2" borderId="4" xfId="0" applyNumberFormat="1" applyFont="1" applyFill="1" applyBorder="1"/>
    <xf numFmtId="166" fontId="4" fillId="2" borderId="5" xfId="0" applyNumberFormat="1" applyFont="1" applyFill="1" applyBorder="1"/>
    <xf numFmtId="165" fontId="4" fillId="2" borderId="5" xfId="0" applyNumberFormat="1" applyFont="1" applyFill="1" applyBorder="1"/>
    <xf numFmtId="165" fontId="4" fillId="2" borderId="0" xfId="0" applyNumberFormat="1" applyFont="1" applyFill="1" applyBorder="1"/>
    <xf numFmtId="164" fontId="4" fillId="2" borderId="5" xfId="0" applyNumberFormat="1" applyFont="1" applyFill="1" applyBorder="1"/>
    <xf numFmtId="0" fontId="6" fillId="3" borderId="6" xfId="0" applyNumberFormat="1" applyFont="1" applyFill="1" applyBorder="1" applyAlignment="1"/>
    <xf numFmtId="0" fontId="3" fillId="4" borderId="2" xfId="0" applyNumberFormat="1" applyFont="1" applyFill="1" applyBorder="1" applyAlignment="1"/>
    <xf numFmtId="0" fontId="7" fillId="0" borderId="3" xfId="0" applyFont="1" applyFill="1" applyBorder="1" applyAlignment="1">
      <alignment vertical="center" wrapText="1"/>
    </xf>
    <xf numFmtId="0" fontId="0" fillId="0" borderId="1" xfId="0" applyBorder="1"/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5" borderId="0" xfId="0" applyNumberFormat="1" applyFont="1" applyFill="1" applyBorder="1"/>
    <xf numFmtId="0" fontId="0" fillId="5" borderId="0" xfId="0" applyFill="1"/>
    <xf numFmtId="0" fontId="2" fillId="5" borderId="1" xfId="0" applyNumberFormat="1" applyFont="1" applyFill="1" applyBorder="1" applyAlignment="1">
      <alignment wrapText="1"/>
    </xf>
    <xf numFmtId="0" fontId="0" fillId="5" borderId="1" xfId="0" applyNumberFormat="1" applyFont="1" applyFill="1" applyBorder="1"/>
    <xf numFmtId="0" fontId="2" fillId="5" borderId="1" xfId="0" applyNumberFormat="1" applyFont="1" applyFill="1" applyBorder="1" applyAlignment="1"/>
    <xf numFmtId="0" fontId="2" fillId="5" borderId="0" xfId="0" applyNumberFormat="1" applyFont="1" applyFill="1" applyBorder="1" applyAlignment="1"/>
    <xf numFmtId="167" fontId="5" fillId="2" borderId="4" xfId="0" applyNumberFormat="1" applyFont="1" applyFill="1" applyBorder="1"/>
    <xf numFmtId="168" fontId="0" fillId="3" borderId="0" xfId="0" applyNumberFormat="1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0</xdr:rowOff>
    </xdr:from>
    <xdr:to>
      <xdr:col>7</xdr:col>
      <xdr:colOff>23868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A959D-1AAF-4898-A273-33F5F498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591300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tabSelected="1" workbookViewId="0">
      <selection activeCell="I20" sqref="I20"/>
    </sheetView>
  </sheetViews>
  <sheetFormatPr defaultRowHeight="14.25"/>
  <cols>
    <col min="1" max="1" width="34" customWidth="1"/>
    <col min="2" max="7" width="12.625" customWidth="1"/>
  </cols>
  <sheetData>
    <row r="1" spans="1:7" ht="32.1" customHeight="1">
      <c r="A1" s="1" t="s">
        <v>0</v>
      </c>
      <c r="B1" s="1"/>
      <c r="C1" s="1"/>
      <c r="D1" s="1"/>
      <c r="E1" s="1"/>
      <c r="F1" s="1"/>
      <c r="G1" s="1"/>
    </row>
    <row r="2" spans="1:7" ht="27" customHeight="1">
      <c r="A2" s="22" t="s">
        <v>19</v>
      </c>
      <c r="B2" s="22"/>
      <c r="C2" s="22"/>
      <c r="D2" s="22"/>
      <c r="E2" s="18"/>
      <c r="F2" s="18"/>
      <c r="G2" s="17"/>
    </row>
    <row r="3" spans="1:7">
      <c r="A3" s="21" t="s">
        <v>20</v>
      </c>
      <c r="B3" s="19"/>
      <c r="C3" s="19"/>
      <c r="D3" s="19"/>
      <c r="E3" s="18"/>
      <c r="F3" s="18"/>
      <c r="G3" s="20"/>
    </row>
    <row r="4" spans="1:7">
      <c r="A4" s="2"/>
      <c r="B4" s="2"/>
      <c r="C4" s="2"/>
      <c r="D4" s="2"/>
      <c r="E4" s="2"/>
      <c r="F4" s="2"/>
      <c r="G4" s="2"/>
    </row>
    <row r="5" spans="1:7" ht="20.100000000000001" customHeight="1">
      <c r="A5" s="11" t="s">
        <v>1</v>
      </c>
      <c r="B5" s="11"/>
      <c r="C5" s="11"/>
      <c r="D5" s="11"/>
      <c r="E5" s="11"/>
      <c r="F5" s="11"/>
      <c r="G5" s="2"/>
    </row>
    <row r="6" spans="1:7" ht="15">
      <c r="A6" s="3" t="s">
        <v>2</v>
      </c>
      <c r="B6" s="4">
        <v>0.1</v>
      </c>
      <c r="C6" s="2"/>
      <c r="D6" s="2"/>
      <c r="E6" s="2"/>
      <c r="F6" s="2"/>
      <c r="G6" s="2"/>
    </row>
    <row r="7" spans="1:7" ht="15">
      <c r="A7" s="3" t="s">
        <v>3</v>
      </c>
      <c r="B7" s="4">
        <v>0.02</v>
      </c>
      <c r="C7" s="2"/>
      <c r="D7" s="2"/>
      <c r="E7" s="2"/>
      <c r="F7" s="2"/>
      <c r="G7" s="2"/>
    </row>
    <row r="8" spans="1:7" ht="15">
      <c r="A8" s="3" t="s">
        <v>4</v>
      </c>
      <c r="B8" s="5">
        <v>540000</v>
      </c>
      <c r="C8" s="2"/>
      <c r="D8" s="2"/>
      <c r="E8" s="2"/>
      <c r="F8" s="2"/>
      <c r="G8" s="2"/>
    </row>
    <row r="9" spans="1:7" ht="15">
      <c r="A9" s="3" t="s">
        <v>5</v>
      </c>
      <c r="B9" s="5">
        <v>-100000</v>
      </c>
      <c r="C9" s="21" t="s">
        <v>22</v>
      </c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 ht="20.100000000000001" customHeight="1">
      <c r="A11" s="11" t="s">
        <v>6</v>
      </c>
      <c r="B11" s="11"/>
      <c r="C11" s="11"/>
      <c r="D11" s="11"/>
      <c r="E11" s="11"/>
      <c r="F11" s="11"/>
      <c r="G11" s="2"/>
    </row>
    <row r="12" spans="1:7" ht="15">
      <c r="A12" s="3" t="s">
        <v>21</v>
      </c>
      <c r="B12" s="23">
        <v>1</v>
      </c>
      <c r="C12" s="24">
        <f>+B12+1</f>
        <v>2</v>
      </c>
      <c r="D12" s="24">
        <f>+C12+1</f>
        <v>3</v>
      </c>
      <c r="E12" s="24">
        <f>+D12+1</f>
        <v>4</v>
      </c>
      <c r="F12" s="24">
        <f>+E12+1</f>
        <v>5</v>
      </c>
      <c r="G12" s="2"/>
    </row>
    <row r="13" spans="1:7" ht="15">
      <c r="A13" s="3" t="s">
        <v>7</v>
      </c>
      <c r="B13" s="5">
        <v>500000</v>
      </c>
      <c r="C13" s="5">
        <v>550000</v>
      </c>
      <c r="D13" s="5">
        <v>600000</v>
      </c>
      <c r="E13" s="5">
        <v>650000</v>
      </c>
      <c r="F13" s="5">
        <v>700000</v>
      </c>
      <c r="G13" s="2"/>
    </row>
    <row r="14" spans="1:7" ht="15">
      <c r="A14" s="3" t="s">
        <v>8</v>
      </c>
      <c r="B14" s="6">
        <f t="shared" ref="B14:E14" si="0">1/(1+$B$6)^B12</f>
        <v>0.90909090909090906</v>
      </c>
      <c r="C14" s="6">
        <f t="shared" si="0"/>
        <v>0.82644628099173545</v>
      </c>
      <c r="D14" s="6">
        <f t="shared" si="0"/>
        <v>0.75131480090157754</v>
      </c>
      <c r="E14" s="6">
        <f t="shared" si="0"/>
        <v>0.68301345536507052</v>
      </c>
      <c r="F14" s="6">
        <f>1/(1+$B$6)^F12</f>
        <v>0.62092132305915493</v>
      </c>
      <c r="G14" s="2"/>
    </row>
    <row r="15" spans="1:7" ht="15">
      <c r="A15" s="3" t="s">
        <v>9</v>
      </c>
      <c r="B15" s="7">
        <f>B13*B14</f>
        <v>454545.45454545453</v>
      </c>
      <c r="C15" s="7">
        <f>C13*C14</f>
        <v>454545.45454545447</v>
      </c>
      <c r="D15" s="7">
        <f>D13*D14</f>
        <v>450788.8805409465</v>
      </c>
      <c r="E15" s="7">
        <f>E13*E14</f>
        <v>443958.74598729581</v>
      </c>
      <c r="F15" s="7">
        <f>F13*F14</f>
        <v>434644.92614140845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 ht="20.100000000000001" customHeight="1">
      <c r="A17" s="11" t="s">
        <v>10</v>
      </c>
      <c r="B17" s="11"/>
      <c r="C17" s="11"/>
      <c r="D17" s="11"/>
      <c r="E17" s="11"/>
      <c r="F17" s="11"/>
      <c r="G17" s="2"/>
    </row>
    <row r="18" spans="1:7" ht="15">
      <c r="A18" s="3" t="s">
        <v>11</v>
      </c>
      <c r="B18" s="8">
        <f>IF(B6&lt;=B7,"",F13*(1+B7)/(B6-B7))</f>
        <v>8925000</v>
      </c>
      <c r="C18" s="2"/>
      <c r="D18" s="2"/>
      <c r="E18" s="2"/>
      <c r="F18" s="2"/>
      <c r="G18" s="2"/>
    </row>
    <row r="19" spans="1:7" ht="15">
      <c r="A19" s="3" t="s">
        <v>12</v>
      </c>
      <c r="B19" s="8">
        <f>B18/(1+B6)^F12</f>
        <v>5541722.8083029585</v>
      </c>
      <c r="C19" s="2"/>
      <c r="D19" s="2"/>
      <c r="E19" s="2"/>
      <c r="F19" s="2"/>
      <c r="G19" s="2"/>
    </row>
    <row r="20" spans="1:7" ht="15">
      <c r="A20" s="3" t="s">
        <v>13</v>
      </c>
      <c r="B20" s="8">
        <f>SUM(B15:F15)</f>
        <v>2238483.4617605596</v>
      </c>
      <c r="C20" s="2"/>
      <c r="D20" s="2"/>
      <c r="E20" s="2"/>
      <c r="F20" s="2"/>
      <c r="G20" s="2"/>
    </row>
    <row r="21" spans="1:7" ht="15">
      <c r="A21" s="3" t="s">
        <v>14</v>
      </c>
      <c r="B21" s="8">
        <f>B19+B20</f>
        <v>7780206.2700635176</v>
      </c>
      <c r="C21" s="2"/>
      <c r="D21" s="2"/>
      <c r="E21" s="2"/>
      <c r="F21" s="2"/>
      <c r="G21" s="2"/>
    </row>
    <row r="22" spans="1:7" ht="15">
      <c r="A22" s="3" t="s">
        <v>15</v>
      </c>
      <c r="B22" s="7">
        <f>B21-B8+B9</f>
        <v>7140206.2700635176</v>
      </c>
      <c r="C22" s="2"/>
      <c r="D22" s="2"/>
      <c r="E22" s="2"/>
      <c r="F22" s="2"/>
      <c r="G22" s="2"/>
    </row>
    <row r="23" spans="1:7" ht="15">
      <c r="A23" s="3" t="s">
        <v>16</v>
      </c>
      <c r="B23" s="9">
        <f>IF(B21=0,"",B19/B21)</f>
        <v>0.71228481815787592</v>
      </c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 ht="20.100000000000001" customHeight="1">
      <c r="A25" s="26" t="s">
        <v>17</v>
      </c>
      <c r="B25" s="26"/>
      <c r="C25" s="26"/>
      <c r="D25" s="26"/>
      <c r="E25" s="10"/>
      <c r="F25" s="10"/>
      <c r="G25" s="10"/>
    </row>
    <row r="26" spans="1:7">
      <c r="A26" s="12"/>
      <c r="B26" s="12"/>
      <c r="C26" s="12"/>
      <c r="D26" s="12"/>
      <c r="E26" s="12"/>
      <c r="F26" s="12"/>
      <c r="G26" s="12"/>
    </row>
    <row r="27" spans="1:7" ht="14.25" customHeight="1">
      <c r="A27" s="25" t="s">
        <v>18</v>
      </c>
      <c r="B27" s="25"/>
      <c r="C27" s="25"/>
      <c r="D27" s="25"/>
      <c r="E27" s="25"/>
      <c r="F27" s="25"/>
      <c r="G27" s="25"/>
    </row>
    <row r="28" spans="1:7">
      <c r="A28" s="25"/>
      <c r="B28" s="25"/>
      <c r="C28" s="25"/>
      <c r="D28" s="25"/>
      <c r="E28" s="25"/>
      <c r="F28" s="25"/>
      <c r="G28" s="25"/>
    </row>
    <row r="29" spans="1:7">
      <c r="A29" s="25"/>
      <c r="B29" s="25"/>
      <c r="C29" s="25"/>
      <c r="D29" s="25"/>
      <c r="E29" s="25"/>
      <c r="F29" s="25"/>
      <c r="G29" s="25"/>
    </row>
    <row r="30" spans="1:7">
      <c r="A30" s="14"/>
      <c r="B30" s="14"/>
      <c r="C30" s="14"/>
      <c r="D30" s="14"/>
      <c r="E30" s="14"/>
      <c r="F30" s="14"/>
      <c r="G30" s="14"/>
    </row>
    <row r="31" spans="1:7">
      <c r="A31" s="15"/>
      <c r="B31" s="16"/>
      <c r="C31" s="16"/>
      <c r="D31" s="16"/>
      <c r="E31" s="16"/>
      <c r="F31" s="16"/>
      <c r="G31" s="16"/>
    </row>
    <row r="32" spans="1:7">
      <c r="A32" s="15"/>
      <c r="B32" s="16"/>
      <c r="C32" s="16"/>
      <c r="D32" s="16"/>
      <c r="E32" s="16"/>
      <c r="F32" s="16"/>
      <c r="G32" s="16"/>
    </row>
    <row r="33" spans="1:7">
      <c r="A33" s="15"/>
      <c r="B33" s="16"/>
      <c r="C33" s="16"/>
      <c r="D33" s="16"/>
      <c r="E33" s="16"/>
      <c r="F33" s="16"/>
      <c r="G33" s="16"/>
    </row>
    <row r="34" spans="1:7">
      <c r="A34" s="13"/>
      <c r="B34" s="13"/>
      <c r="C34" s="13"/>
      <c r="D34" s="13"/>
      <c r="E34" s="13"/>
      <c r="F34" s="13"/>
      <c r="G34" s="13"/>
    </row>
  </sheetData>
  <mergeCells count="1">
    <mergeCell ref="A27:G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2026-09-18T09:38:38Z</dcterms:modified>
</cp:coreProperties>
</file>