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1CF76328-5898-49EA-857D-BA3AE4B72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lativost investicij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 a="1"/>
  <c r="B28" i="1" s="1"/>
  <c r="B27" i="1"/>
  <c r="B26" i="1"/>
  <c r="B25" i="1"/>
  <c r="F14" i="1"/>
  <c r="F15" i="1"/>
  <c r="F16" i="1"/>
  <c r="F17" i="1"/>
  <c r="F18" i="1"/>
  <c r="F19" i="1"/>
  <c r="F20" i="1"/>
  <c r="F21" i="1"/>
  <c r="F22" i="1"/>
  <c r="F13" i="1"/>
  <c r="E22" i="1"/>
  <c r="E21" i="1"/>
  <c r="E20" i="1"/>
  <c r="E19" i="1"/>
  <c r="E18" i="1"/>
  <c r="E17" i="1"/>
  <c r="E16" i="1"/>
  <c r="E15" i="1"/>
  <c r="E14" i="1"/>
  <c r="E13" i="1"/>
  <c r="E12" i="1"/>
  <c r="D14" i="1"/>
  <c r="D15" i="1"/>
  <c r="D16" i="1"/>
  <c r="D17" i="1"/>
  <c r="D18" i="1"/>
  <c r="D19" i="1"/>
  <c r="D20" i="1"/>
  <c r="D21" i="1"/>
  <c r="D22" i="1"/>
  <c r="D13" i="1"/>
  <c r="D12" i="1"/>
  <c r="C14" i="1"/>
  <c r="C15" i="1"/>
  <c r="C16" i="1"/>
  <c r="C17" i="1"/>
  <c r="C18" i="1"/>
  <c r="C19" i="1"/>
  <c r="C20" i="1"/>
  <c r="C21" i="1"/>
  <c r="C22" i="1"/>
  <c r="C13" i="1"/>
  <c r="C12" i="1"/>
  <c r="B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<sst xmlns="http://schemas.openxmlformats.org/spreadsheetml/2006/main" count="21" uniqueCount="21">
  <si>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Isplativost investicije</t>
  </si>
  <si>
    <t>Pretpostavke</t>
  </si>
  <si>
    <t>Početna investicija (€)</t>
  </si>
  <si>
    <t>Broj godina</t>
  </si>
  <si>
    <t>Diskontna stopa</t>
  </si>
  <si>
    <t>Rezidualna vrijednost (€)</t>
  </si>
  <si>
    <t>Cash flow po godinama</t>
  </si>
  <si>
    <t>Godina</t>
  </si>
  <si>
    <t>Cash flow (€)</t>
  </si>
  <si>
    <t>Diskontirani CF (€)</t>
  </si>
  <si>
    <t>Rezultati</t>
  </si>
  <si>
    <t>ROI</t>
  </si>
  <si>
    <t>NPV (€)</t>
  </si>
  <si>
    <t>IRR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</si>
  <si>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</si>
  <si>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</si>
  <si>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Ulazna polja označena su bakrenom linijom. Formule se računaju automatski.</t>
  </si>
  <si>
    <t>Kumulativni novčani tok (€)</t>
  </si>
  <si>
    <t>Status</t>
  </si>
  <si>
    <t>CF za izračun (€)</t>
  </si>
  <si>
    <t>Period povrata (god.)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</si>
</sst>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0.0%;[Red]\(0.0%\);\-"/>
    <numFmt numFmtId="166" formatCode="#,##0.00;[Red]\(#,##0.00\);\-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  <font>
      <b/>
      <sz val="11"/>
      <color rgb="FF343A40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2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" fontId="5" fillId="2" borderId="4" xfId="0" applyNumberFormat="1" applyFont="1" applyFill="1" applyBorder="1"/>
    <xf numFmtId="165" fontId="5" fillId="2" borderId="4" xfId="0" applyNumberFormat="1" applyFont="1" applyFill="1" applyBorder="1"/>
    <xf numFmtId="0" fontId="4" fillId="2" borderId="5" xfId="0" applyNumberFormat="1" applyFont="1" applyFill="1" applyBorder="1"/>
    <xf numFmtId="164" fontId="4" fillId="2" borderId="5" xfId="0" applyNumberFormat="1" applyFont="1" applyFill="1" applyBorder="1"/>
    <xf numFmtId="165" fontId="4" fillId="2" borderId="5" xfId="0" applyNumberFormat="1" applyFont="1" applyFill="1" applyBorder="1"/>
    <xf numFmtId="166" fontId="4" fillId="2" borderId="5" xfId="0" applyNumberFormat="1" applyFont="1" applyFill="1" applyBorder="1"/>
    <xf numFmtId="0" fontId="2" fillId="3" borderId="6" xfId="0" applyFont="1" applyFill="1" applyBorder="1"/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5" borderId="0" xfId="0" applyNumberFormat="1" applyFont="1" applyFill="1" applyBorder="1"/>
    <xf numFmtId="0" fontId="3" fillId="4" borderId="2" xfId="0" applyNumberFormat="1" applyFont="1" applyFill="1" applyBorder="1" applyAlignment="1"/>
    <xf numFmtId="164" fontId="5" fillId="2" borderId="5" xfId="0" applyNumberFormat="1" applyFont="1" applyFill="1" applyBorder="1"/>
    <xf numFmtId="0" fontId="0" fillId="3" borderId="1" xfId="0" applyNumberFormat="1" applyFont="1" applyFill="1" applyBorder="1"/>
    <xf numFmtId="0" fontId="1" fillId="2" borderId="3" xfId="0" applyNumberFormat="1" applyFont="1" applyFill="1" applyBorder="1" applyAlignment="1">
      <alignment vertical="center"/>
    </xf>
    <xf numFmtId="0" fontId="0" fillId="5" borderId="1" xfId="0" applyNumberFormat="1" applyFont="1" applyFill="1" applyBorder="1"/>
    <xf numFmtId="0" fontId="0" fillId="3" borderId="1" xfId="0" applyFill="1" applyBorder="1"/>
    <xf numFmtId="164" fontId="8" fillId="2" borderId="0" xfId="0" applyNumberFormat="1" applyFont="1" applyFill="1" applyBorder="1"/>
    <xf numFmtId="164" fontId="8" fillId="2" borderId="5" xfId="0" applyNumberFormat="1" applyFont="1" applyFill="1" applyBorder="1"/>
    <xf numFmtId="164" fontId="0" fillId="3" borderId="0" xfId="0" applyNumberFormat="1" applyFont="1" applyFill="1" applyBorder="1"/>
    <xf numFmtId="0" fontId="3" fillId="4" borderId="3" xfId="0" applyNumberFormat="1" applyFont="1" applyFill="1" applyBorder="1" applyAlignment="1"/>
    <xf numFmtId="164" fontId="8" fillId="2" borderId="1" xfId="0" applyNumberFormat="1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981075</xdr:colOff>
      <xdr:row>0</xdr:row>
      <xdr:rowOff>0</xdr:rowOff>
    </xdr:from>
    <xdr:to>
      <xdr:col>7</xdr:col>
      <xdr:colOff>33393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5A6E3-4B10-4693-8E3E-5DEA59D12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86675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workbookViewId="0">
      <selection activeCell="B28" sqref="B28"/>
    </sheetView>
  </sheetViews>
  <sheetFormatPr defaultRowHeight="14.25"/>
  <cols>
    <col min="1" max="1" width="34" customWidth="1"/>
    <col min="2" max="7" width="18" customWidth="1"/>
  </cols>
  <sheetData>
    <row r="1" spans="1:7" ht="32.1" customHeight="1">
      <c r="A1" s="1" t="s">
        <v>0</v>
      </c>
      <c r="B1" s="1"/>
      <c r="C1" s="18"/>
      <c r="D1" s="1"/>
      <c r="E1" s="18"/>
      <c r="F1" s="18"/>
      <c r="G1" s="1"/>
    </row>
    <row r="2" spans="1:7" ht="27" customHeight="1">
      <c r="A2" s="27" t="s">
        <v>16</v>
      </c>
      <c r="B2" s="27"/>
      <c r="C2" s="27"/>
      <c r="D2" s="27"/>
      <c r="E2" s="27"/>
      <c r="F2" s="27"/>
      <c r="G2" s="27"/>
    </row>
    <row r="3" spans="1:7">
      <c r="A3" s="2"/>
      <c r="B3" s="2"/>
      <c r="C3" s="17"/>
      <c r="D3" s="14"/>
      <c r="E3" s="19"/>
      <c r="F3" s="19"/>
      <c r="G3" s="2"/>
    </row>
    <row r="4" spans="1:7" ht="20.100000000000001" customHeight="1">
      <c r="A4" s="15" t="s">
        <v>1</v>
      </c>
      <c r="B4" s="15"/>
      <c r="C4" s="24"/>
      <c r="D4" s="15"/>
      <c r="E4" s="15"/>
      <c r="F4" s="15"/>
      <c r="G4" s="2"/>
    </row>
    <row r="5" spans="1:7" ht="15">
      <c r="A5" s="3" t="s">
        <v>2</v>
      </c>
      <c r="B5" s="4">
        <v>500000</v>
      </c>
      <c r="C5" s="2"/>
      <c r="D5" s="2"/>
      <c r="E5" s="17"/>
      <c r="F5" s="17"/>
      <c r="G5" s="2"/>
    </row>
    <row r="6" spans="1:7" ht="15">
      <c r="A6" s="3" t="s">
        <v>3</v>
      </c>
      <c r="B6" s="5">
        <v>5</v>
      </c>
      <c r="C6" s="2"/>
      <c r="D6" s="2"/>
      <c r="E6" s="17"/>
      <c r="F6" s="17"/>
      <c r="G6" s="2"/>
    </row>
    <row r="7" spans="1:7" ht="15">
      <c r="A7" s="3" t="s">
        <v>4</v>
      </c>
      <c r="B7" s="6">
        <v>0.12</v>
      </c>
      <c r="C7" s="2"/>
      <c r="D7" s="2"/>
      <c r="E7" s="17"/>
      <c r="F7" s="17"/>
      <c r="G7" s="2"/>
    </row>
    <row r="8" spans="1:7" ht="15">
      <c r="A8" s="3" t="s">
        <v>5</v>
      </c>
      <c r="B8" s="4">
        <v>0</v>
      </c>
      <c r="C8" s="2"/>
      <c r="D8" s="2"/>
      <c r="E8" s="17"/>
      <c r="F8" s="17"/>
      <c r="G8" s="2"/>
    </row>
    <row r="9" spans="1:7">
      <c r="A9" s="2"/>
      <c r="B9" s="2"/>
      <c r="C9" s="17"/>
      <c r="D9" s="2"/>
      <c r="E9" s="17"/>
      <c r="F9" s="17"/>
      <c r="G9" s="2"/>
    </row>
    <row r="10" spans="1:7" ht="20.100000000000001" customHeight="1">
      <c r="A10" s="15" t="s">
        <v>6</v>
      </c>
      <c r="B10" s="15"/>
      <c r="C10" s="24"/>
      <c r="D10" s="15"/>
      <c r="E10" s="15"/>
      <c r="F10" s="15"/>
      <c r="G10" s="2"/>
    </row>
    <row r="11" spans="1:7" ht="15">
      <c r="A11" s="7" t="s">
        <v>7</v>
      </c>
      <c r="B11" s="7" t="s">
        <v>8</v>
      </c>
      <c r="C11" s="7" t="s">
        <v>19</v>
      </c>
      <c r="D11" s="7" t="s">
        <v>9</v>
      </c>
      <c r="E11" s="7" t="s">
        <v>17</v>
      </c>
      <c r="F11" s="7" t="s">
        <v>18</v>
      </c>
      <c r="G11" s="2"/>
    </row>
    <row r="12" spans="1:7" ht="15">
      <c r="A12" s="17">
        <v>0</v>
      </c>
      <c r="B12" s="16">
        <f>-$B$5</f>
        <v>-500000</v>
      </c>
      <c r="C12" s="25">
        <f>-$B$5</f>
        <v>-500000</v>
      </c>
      <c r="D12" s="21">
        <f>C12</f>
        <v>-500000</v>
      </c>
      <c r="E12" s="21">
        <f>0</f>
        <v>0</v>
      </c>
      <c r="F12" s="20"/>
      <c r="G12" s="23"/>
    </row>
    <row r="13" spans="1:7" ht="15">
      <c r="A13" s="2">
        <v>1</v>
      </c>
      <c r="B13" s="4">
        <v>140000</v>
      </c>
      <c r="C13" s="25">
        <f>IF(A13&lt;=$B$6,B13+IF(A13=$B$6,$B$8,0),0)</f>
        <v>140000</v>
      </c>
      <c r="D13" s="21">
        <f>IF(C13=0,0,C13/(1+$B$7)^A13)</f>
        <v>124999.99999999999</v>
      </c>
      <c r="E13" s="21">
        <f>SUM($C$13:C13)</f>
        <v>140000</v>
      </c>
      <c r="F13" s="20" t="str">
        <f>IF(AND(E13&gt;=$B$5,IF(ROW()=13,0,E12)&lt;$B$5),"Pokriveno","")</f>
        <v/>
      </c>
      <c r="G13" s="2"/>
    </row>
    <row r="14" spans="1:7" ht="15">
      <c r="A14" s="2">
        <v>2</v>
      </c>
      <c r="B14" s="4">
        <v>140000</v>
      </c>
      <c r="C14" s="25">
        <f t="shared" ref="C14:C22" si="0">IF(A14&lt;=$B$6,B14+IF(A14=$B$6,$B$8,0),0)</f>
        <v>140000</v>
      </c>
      <c r="D14" s="21">
        <f t="shared" ref="D14:D22" si="1">IF(C14=0,0,C14/(1+$B$7)^A14)</f>
        <v>111607.14285714284</v>
      </c>
      <c r="E14" s="21">
        <f>SUM($C$13:C14)</f>
        <v>280000</v>
      </c>
      <c r="F14" s="20" t="str">
        <f t="shared" ref="F14:F22" si="2">IF(AND(E14&gt;=$B$5,IF(ROW()=13,0,E13)&lt;$B$5),"Pokriveno","")</f>
        <v/>
      </c>
      <c r="G14" s="2"/>
    </row>
    <row r="15" spans="1:7" ht="15">
      <c r="A15" s="2">
        <v>3</v>
      </c>
      <c r="B15" s="4">
        <v>140000</v>
      </c>
      <c r="C15" s="25">
        <f t="shared" si="0"/>
        <v>140000</v>
      </c>
      <c r="D15" s="21">
        <f t="shared" si="1"/>
        <v>99649.23469387753</v>
      </c>
      <c r="E15" s="21">
        <f>SUM($C$13:C15)</f>
        <v>420000</v>
      </c>
      <c r="F15" s="20" t="str">
        <f t="shared" si="2"/>
        <v/>
      </c>
      <c r="G15" s="2"/>
    </row>
    <row r="16" spans="1:7" ht="15">
      <c r="A16" s="2">
        <v>4</v>
      </c>
      <c r="B16" s="4">
        <v>140000</v>
      </c>
      <c r="C16" s="25">
        <f t="shared" si="0"/>
        <v>140000</v>
      </c>
      <c r="D16" s="21">
        <f t="shared" si="1"/>
        <v>88972.530976676368</v>
      </c>
      <c r="E16" s="21">
        <f>SUM($C$13:C16)</f>
        <v>560000</v>
      </c>
      <c r="F16" s="20" t="str">
        <f t="shared" si="2"/>
        <v>Pokriveno</v>
      </c>
      <c r="G16" s="2"/>
    </row>
    <row r="17" spans="1:7" ht="15">
      <c r="A17" s="2">
        <v>5</v>
      </c>
      <c r="B17" s="4">
        <v>140000</v>
      </c>
      <c r="C17" s="25">
        <f t="shared" si="0"/>
        <v>140000</v>
      </c>
      <c r="D17" s="21">
        <f t="shared" si="1"/>
        <v>79439.75980060389</v>
      </c>
      <c r="E17" s="21">
        <f>SUM($C$13:C17)</f>
        <v>700000</v>
      </c>
      <c r="F17" s="20" t="str">
        <f t="shared" si="2"/>
        <v/>
      </c>
      <c r="G17" s="2"/>
    </row>
    <row r="18" spans="1:7" ht="15">
      <c r="A18" s="2">
        <v>6</v>
      </c>
      <c r="B18" s="4">
        <v>0</v>
      </c>
      <c r="C18" s="25">
        <f t="shared" si="0"/>
        <v>0</v>
      </c>
      <c r="D18" s="21">
        <f t="shared" si="1"/>
        <v>0</v>
      </c>
      <c r="E18" s="21">
        <f>SUM($C$13:C18)</f>
        <v>700000</v>
      </c>
      <c r="F18" s="20" t="str">
        <f t="shared" si="2"/>
        <v/>
      </c>
      <c r="G18" s="2"/>
    </row>
    <row r="19" spans="1:7" ht="15">
      <c r="A19" s="2">
        <v>7</v>
      </c>
      <c r="B19" s="4">
        <v>0</v>
      </c>
      <c r="C19" s="25">
        <f t="shared" si="0"/>
        <v>0</v>
      </c>
      <c r="D19" s="21">
        <f t="shared" si="1"/>
        <v>0</v>
      </c>
      <c r="E19" s="21">
        <f>SUM($C$13:C19)</f>
        <v>700000</v>
      </c>
      <c r="F19" s="20" t="str">
        <f t="shared" si="2"/>
        <v/>
      </c>
      <c r="G19" s="2"/>
    </row>
    <row r="20" spans="1:7" ht="15">
      <c r="A20" s="2">
        <v>8</v>
      </c>
      <c r="B20" s="4">
        <v>0</v>
      </c>
      <c r="C20" s="25">
        <f t="shared" si="0"/>
        <v>0</v>
      </c>
      <c r="D20" s="21">
        <f t="shared" si="1"/>
        <v>0</v>
      </c>
      <c r="E20" s="21">
        <f>SUM($C$13:C20)</f>
        <v>700000</v>
      </c>
      <c r="F20" s="20" t="str">
        <f t="shared" si="2"/>
        <v/>
      </c>
      <c r="G20" s="2"/>
    </row>
    <row r="21" spans="1:7" ht="15">
      <c r="A21" s="2">
        <v>9</v>
      </c>
      <c r="B21" s="4">
        <v>0</v>
      </c>
      <c r="C21" s="25">
        <f t="shared" si="0"/>
        <v>0</v>
      </c>
      <c r="D21" s="21">
        <f t="shared" si="1"/>
        <v>0</v>
      </c>
      <c r="E21" s="21">
        <f>SUM($C$13:C21)</f>
        <v>700000</v>
      </c>
      <c r="F21" s="20" t="str">
        <f t="shared" si="2"/>
        <v/>
      </c>
      <c r="G21" s="2"/>
    </row>
    <row r="22" spans="1:7" ht="15">
      <c r="A22" s="2">
        <v>10</v>
      </c>
      <c r="B22" s="4">
        <v>0</v>
      </c>
      <c r="C22" s="22">
        <f t="shared" si="0"/>
        <v>0</v>
      </c>
      <c r="D22" s="22">
        <f t="shared" si="1"/>
        <v>0</v>
      </c>
      <c r="E22" s="22">
        <f>SUM($C$13:C22)</f>
        <v>700000</v>
      </c>
      <c r="F22" s="20" t="str">
        <f t="shared" si="2"/>
        <v/>
      </c>
      <c r="G22" s="2"/>
    </row>
    <row r="23" spans="1:7">
      <c r="A23" s="2"/>
      <c r="B23" s="2"/>
      <c r="C23" s="17"/>
      <c r="D23" s="2"/>
      <c r="E23" s="17"/>
      <c r="F23" s="17"/>
      <c r="G23" s="2"/>
    </row>
    <row r="24" spans="1:7" ht="20.100000000000001" customHeight="1">
      <c r="A24" s="15" t="s">
        <v>10</v>
      </c>
      <c r="B24" s="15"/>
      <c r="C24" s="24"/>
      <c r="D24" s="15"/>
      <c r="E24" s="15"/>
      <c r="F24" s="15"/>
      <c r="G24" s="2"/>
    </row>
    <row r="25" spans="1:7" ht="15">
      <c r="A25" s="3" t="s">
        <v>11</v>
      </c>
      <c r="B25" s="9">
        <f>IF(B5=0,"",(SUM(C13:C22)-B5)/B5)</f>
        <v>0.4</v>
      </c>
      <c r="C25" s="2"/>
      <c r="D25" s="2"/>
      <c r="E25" s="2"/>
      <c r="F25" s="2"/>
      <c r="G25" s="2"/>
    </row>
    <row r="26" spans="1:7" ht="15">
      <c r="A26" s="3" t="s">
        <v>12</v>
      </c>
      <c r="B26" s="8">
        <f>SUM(D12:D22)</f>
        <v>4668.6683283006132</v>
      </c>
      <c r="C26" s="2"/>
      <c r="D26" s="2"/>
      <c r="E26" s="17"/>
      <c r="F26" s="17"/>
      <c r="G26" s="2"/>
    </row>
    <row r="27" spans="1:7" ht="15">
      <c r="A27" s="3" t="s">
        <v>13</v>
      </c>
      <c r="B27" s="9">
        <f>IFERROR(IRR(C12:C22),"Nije moguće izračunati")</f>
        <v>0.12376241456867554</v>
      </c>
      <c r="C27" s="2"/>
      <c r="D27" s="2"/>
      <c r="E27" s="17"/>
      <c r="F27" s="17"/>
      <c r="G27" s="2"/>
    </row>
    <row r="28" spans="1:7" ht="15">
      <c r="A28" s="3" t="s">
        <v>20</v>
      </c>
      <c r="B28" s="10" cm="1">
        <f t="array" ref="B28">IFERROR(MATCH("Pokriveno",$F$13:$F$22,0)-1+($B$5-IF(MATCH("Pokriveno",$F$13:$F$22,0)=1,0,INDEX($E$13:$E$22,MATCH("Pokriveno",$F$13:$F$22,0)-1)))/INDEX($C$13:$C$22,MATCH("Pokriveno",$F$13:$F$22,0)),"Nije ostvaren")</f>
        <v>3.5714285714285712</v>
      </c>
      <c r="C28" s="2"/>
      <c r="D28" s="2"/>
      <c r="E28" s="17"/>
      <c r="F28" s="17"/>
      <c r="G28" s="2"/>
    </row>
    <row r="29" spans="1:7">
      <c r="A29" s="2"/>
      <c r="B29" s="2"/>
      <c r="C29" s="17"/>
      <c r="D29" s="2"/>
      <c r="E29" s="17"/>
      <c r="F29" s="17"/>
      <c r="G29" s="2"/>
    </row>
    <row r="30" spans="1:7" ht="20.100000000000001" customHeight="1">
      <c r="A30" s="11" t="s">
        <v>14</v>
      </c>
      <c r="B30" s="11"/>
      <c r="C30" s="11"/>
      <c r="D30" s="11"/>
      <c r="E30" s="11"/>
      <c r="F30" s="11"/>
      <c r="G30" s="11"/>
    </row>
    <row r="31" spans="1:7">
      <c r="A31" s="12"/>
      <c r="B31" s="12"/>
      <c r="C31" s="12"/>
      <c r="D31" s="12"/>
      <c r="E31" s="12"/>
      <c r="F31" s="12"/>
      <c r="G31" s="12"/>
    </row>
    <row r="32" spans="1:7">
      <c r="A32" s="26" t="s">
        <v>15</v>
      </c>
      <c r="B32" s="26"/>
      <c r="C32" s="26"/>
      <c r="D32" s="26"/>
      <c r="E32" s="26"/>
      <c r="F32" s="26"/>
      <c r="G32" s="26"/>
    </row>
    <row r="33" spans="1:7">
      <c r="A33" s="26"/>
      <c r="B33" s="26"/>
      <c r="C33" s="26"/>
      <c r="D33" s="26"/>
      <c r="E33" s="26"/>
      <c r="F33" s="26"/>
      <c r="G33" s="26"/>
    </row>
    <row r="34" spans="1:7">
      <c r="A34" s="26"/>
      <c r="B34" s="26"/>
      <c r="C34" s="26"/>
      <c r="D34" s="26"/>
      <c r="E34" s="26"/>
      <c r="F34" s="26"/>
      <c r="G34" s="26"/>
    </row>
    <row r="35" spans="1:7">
      <c r="A35" s="13"/>
      <c r="B35" s="13"/>
      <c r="C35" s="13"/>
      <c r="D35" s="13"/>
      <c r="E35" s="13"/>
      <c r="F35" s="13"/>
      <c r="G35" s="13"/>
    </row>
  </sheetData>
  <mergeCells count="2">
    <mergeCell ref="A32:G34"/>
    <mergeCell ref="A2:G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Isplativost investicije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2026-10-03T21:13:15Z</dcterms:modified>
</cp:coreProperties>
</file>